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S1投与量" sheetId="3" r:id="rId3"/>
  </sheets>
  <definedNames>
    <definedName name="_xlnm.Print_Area" localSheetId="0">'レジメン'!$A$1:$AV$42</definedName>
  </definedNames>
  <calcPr fullCalcOnLoad="1"/>
</workbook>
</file>

<file path=xl/sharedStrings.xml><?xml version="1.0" encoding="utf-8"?>
<sst xmlns="http://schemas.openxmlformats.org/spreadsheetml/2006/main" count="133" uniqueCount="109">
  <si>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</si>
  <si>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</si>
  <si>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</si>
  <si>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</si>
  <si>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</si>
  <si>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</si>
  <si>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</si>
  <si>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</si>
  <si>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性別</t>
  </si>
  <si>
    <t>診察区分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</si>
  <si>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</si>
  <si>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</si>
  <si>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</si>
  <si>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</si>
  <si>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</si>
  <si>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</si>
  <si>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</si>
  <si>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</si>
  <si>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様</t>
  </si>
  <si>
    <t>才</t>
  </si>
  <si>
    <t>cm</t>
  </si>
  <si>
    <t>kg</t>
  </si>
  <si>
    <t>BSA</t>
  </si>
  <si>
    <r>
      <t>ｍ</t>
    </r>
    <r>
      <rPr>
        <vertAlign val="superscript"/>
        <sz val="11"/>
        <rFont val="ＭＳ 明朝"/>
        <family val="1"/>
      </rPr>
      <t>2</t>
    </r>
  </si>
  <si>
    <t>Scr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</si>
  <si>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</si>
  <si>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</si>
  <si>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　</t>
  </si>
  <si>
    <t>減量レベル</t>
  </si>
  <si>
    <t>性別</t>
  </si>
  <si>
    <t>身長(cm)</t>
  </si>
  <si>
    <t>体重(kg)</t>
  </si>
  <si>
    <t>年齢</t>
  </si>
  <si>
    <t>血清ｸﾚｱﾁﾆﾝ値</t>
  </si>
  <si>
    <t>男</t>
  </si>
  <si>
    <t>女</t>
  </si>
  <si>
    <r>
      <t>体表面積（m</t>
    </r>
    <r>
      <rPr>
        <b/>
        <vertAlign val="superscript"/>
        <sz val="8"/>
        <color indexed="9"/>
        <rFont val="ＭＳ Ｐゴシック"/>
        <family val="3"/>
      </rPr>
      <t>2</t>
    </r>
    <r>
      <rPr>
        <b/>
        <sz val="8"/>
        <color indexed="9"/>
        <rFont val="ＭＳ Ｐゴシック"/>
        <family val="3"/>
      </rPr>
      <t>）</t>
    </r>
  </si>
  <si>
    <t>CCr (ml/min)</t>
  </si>
  <si>
    <t>体表面積による
TS-1の基準量</t>
  </si>
  <si>
    <t>CCrで補正した
TS-1の推奨用量</t>
  </si>
  <si>
    <t>mg/day</t>
  </si>
  <si>
    <t>→</t>
  </si>
  <si>
    <t>Ccr推定値</t>
  </si>
  <si>
    <t>減量の目安</t>
  </si>
  <si>
    <t>体表面積とCCrを考慮したTS-1の投与量の目安</t>
  </si>
  <si>
    <r>
      <t>～1.25m</t>
    </r>
    <r>
      <rPr>
        <vertAlign val="superscript"/>
        <sz val="11"/>
        <rFont val="ＭＳ Ｐゴシック"/>
        <family val="3"/>
      </rPr>
      <t>2</t>
    </r>
  </si>
  <si>
    <r>
      <t>1.25～1.5m</t>
    </r>
    <r>
      <rPr>
        <vertAlign val="superscript"/>
        <sz val="11"/>
        <rFont val="ＭＳ Ｐゴシック"/>
        <family val="3"/>
      </rPr>
      <t>2</t>
    </r>
  </si>
  <si>
    <r>
      <t>1.5m</t>
    </r>
    <r>
      <rPr>
        <vertAlign val="superscript"/>
        <sz val="11"/>
        <rFont val="ＭＳ Ｐゴシック"/>
        <family val="3"/>
      </rPr>
      <t>2　</t>
    </r>
    <r>
      <rPr>
        <sz val="11"/>
        <rFont val="ＭＳ Ｐゴシック"/>
        <family val="3"/>
      </rPr>
      <t>～</t>
    </r>
  </si>
  <si>
    <t>80以上</t>
  </si>
  <si>
    <t>基準量</t>
  </si>
  <si>
    <t>80mg/day</t>
  </si>
  <si>
    <t>100mg/day</t>
  </si>
  <si>
    <t>120mg/day</t>
  </si>
  <si>
    <r>
      <t xml:space="preserve">80＞ </t>
    </r>
    <r>
      <rPr>
        <b/>
        <sz val="11"/>
        <rFont val="ＭＳ 明朝"/>
        <family val="1"/>
      </rPr>
      <t>≧</t>
    </r>
    <r>
      <rPr>
        <b/>
        <sz val="11"/>
        <rFont val="ＭＳ Ｐゴシック"/>
        <family val="3"/>
      </rPr>
      <t>60</t>
    </r>
  </si>
  <si>
    <t>必要に応じて１段階減量</t>
  </si>
  <si>
    <t>50～80mg/day</t>
  </si>
  <si>
    <t>80～100mg/day</t>
  </si>
  <si>
    <t>100～120mg/day</t>
  </si>
  <si>
    <r>
      <t xml:space="preserve">60＞ </t>
    </r>
    <r>
      <rPr>
        <b/>
        <sz val="11"/>
        <rFont val="ＭＳ 明朝"/>
        <family val="1"/>
      </rPr>
      <t>≧</t>
    </r>
    <r>
      <rPr>
        <b/>
        <sz val="11"/>
        <rFont val="ＭＳ Ｐゴシック"/>
        <family val="3"/>
      </rPr>
      <t>40</t>
    </r>
  </si>
  <si>
    <t>１段階減量が望ましい</t>
  </si>
  <si>
    <t>50mg/day</t>
  </si>
  <si>
    <r>
      <t xml:space="preserve">40＞ </t>
    </r>
    <r>
      <rPr>
        <b/>
        <sz val="11"/>
        <rFont val="ＭＳ 明朝"/>
        <family val="1"/>
      </rPr>
      <t>≧</t>
    </r>
    <r>
      <rPr>
        <b/>
        <sz val="11"/>
        <rFont val="ＭＳ Ｐゴシック"/>
        <family val="3"/>
      </rPr>
      <t>30</t>
    </r>
  </si>
  <si>
    <t>2段階減量が望ましい</t>
  </si>
  <si>
    <t>-</t>
  </si>
  <si>
    <t>30未満</t>
  </si>
  <si>
    <t>投与不可</t>
  </si>
  <si>
    <t>【化学療法・治療計画書】</t>
  </si>
  <si>
    <t>「S-1」</t>
  </si>
  <si>
    <t>＜適応＞　結腸・直腸癌</t>
  </si>
  <si>
    <t>歳</t>
  </si>
  <si>
    <t>男性</t>
  </si>
  <si>
    <t>cm</t>
  </si>
  <si>
    <t>kg</t>
  </si>
  <si>
    <t>BSA</t>
  </si>
  <si>
    <r>
      <t>ｍ</t>
    </r>
    <r>
      <rPr>
        <vertAlign val="superscript"/>
        <sz val="11"/>
        <rFont val="ＭＳ 明朝"/>
        <family val="1"/>
      </rPr>
      <t>2</t>
    </r>
  </si>
  <si>
    <t>Scr</t>
  </si>
  <si>
    <t>mg/dl</t>
  </si>
  <si>
    <t>eGFR</t>
  </si>
  <si>
    <r>
      <t>ml/分/1.73ｍ</t>
    </r>
    <r>
      <rPr>
        <vertAlign val="superscript"/>
        <sz val="10"/>
        <rFont val="ＭＳ 明朝"/>
        <family val="1"/>
      </rPr>
      <t>2</t>
    </r>
  </si>
  <si>
    <t>術後補助療法</t>
  </si>
  <si>
    <t xml:space="preserve"> </t>
  </si>
  <si>
    <t>S-1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</si>
  <si>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</si>
  <si>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</si>
  <si>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●</t>
  </si>
  <si>
    <t>●</t>
  </si>
  <si>
    <t>１日２回　朝夕食後</t>
  </si>
  <si>
    <t>１日量</t>
  </si>
  <si>
    <t>１回量</t>
  </si>
  <si>
    <r>
      <t xml:space="preserve"> 　　　　 BSA ＜ 1.25m</t>
    </r>
    <r>
      <rPr>
        <vertAlign val="superscript"/>
        <sz val="10"/>
        <rFont val="ＭＳ 明朝"/>
        <family val="1"/>
      </rPr>
      <t>2</t>
    </r>
  </si>
  <si>
    <t>80 mg</t>
  </si>
  <si>
    <t>40 mg</t>
  </si>
  <si>
    <r>
      <t xml:space="preserve"> 1.25m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 ＜ 1.5m</t>
    </r>
    <r>
      <rPr>
        <vertAlign val="superscript"/>
        <sz val="10"/>
        <rFont val="ＭＳ 明朝"/>
        <family val="1"/>
      </rPr>
      <t>2</t>
    </r>
  </si>
  <si>
    <t>100 mg</t>
  </si>
  <si>
    <t>50 mg</t>
  </si>
  <si>
    <r>
      <t xml:space="preserve">  1.5m</t>
    </r>
    <r>
      <rPr>
        <vertAlign val="superscript"/>
        <sz val="10"/>
        <rFont val="ＭＳ 明朝"/>
        <family val="1"/>
      </rPr>
      <t xml:space="preserve">2 </t>
    </r>
    <r>
      <rPr>
        <sz val="10"/>
        <rFont val="ＭＳ 明朝"/>
        <family val="1"/>
      </rPr>
      <t>≦ BSA</t>
    </r>
  </si>
  <si>
    <t>120 mg</t>
  </si>
  <si>
    <t>60 mg</t>
  </si>
  <si>
    <t>＜投与量＞</t>
  </si>
  <si>
    <t>変更理由</t>
  </si>
  <si>
    <t>体重
BSA</t>
  </si>
  <si>
    <t>※ S-1 (20) (25) OD錠</t>
  </si>
  <si>
    <t>S-1の投与量の計算</t>
  </si>
  <si>
    <t>100000-0</t>
  </si>
  <si>
    <t>オオズ　タロウ</t>
  </si>
  <si>
    <t>大洲　太郎</t>
  </si>
  <si>
    <t>内科　Dr.</t>
  </si>
  <si>
    <t>●</t>
  </si>
  <si>
    <t>＜用法用量＞ １クール　３週間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</si>
</sst>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  <numFmt numFmtId="208" formatCode="0_ "/>
    <numFmt numFmtId="209" formatCode="0.0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vertAlign val="superscript"/>
      <sz val="11"/>
      <name val="ＭＳ 明朝"/>
      <family val="1"/>
    </font>
    <font>
      <b/>
      <sz val="20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8"/>
      <color indexed="9"/>
      <name val="ＭＳ Ｐゴシック"/>
      <family val="3"/>
    </font>
    <font>
      <sz val="14"/>
      <name val="ＭＳ Ｐゴシック"/>
      <family val="3"/>
    </font>
    <font>
      <b/>
      <sz val="8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8"/>
      <color indexed="9"/>
      <name val="ＭＳ Ｐゴシック"/>
      <family val="3"/>
    </font>
    <font>
      <b/>
      <vertAlign val="superscript"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6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sz val="9"/>
      <color indexed="9"/>
      <name val="ＭＳ Ｐゴシック"/>
      <family val="3"/>
    </font>
    <font>
      <b/>
      <sz val="28"/>
      <name val="ＭＳ 明朝"/>
      <family val="1"/>
    </font>
    <font>
      <sz val="20"/>
      <name val="ＭＳ 明朝"/>
      <family val="1"/>
    </font>
    <font>
      <vertAlign val="superscript"/>
      <sz val="10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vertAlign val="superscript"/>
      <sz val="10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57" fontId="2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Alignment="1">
      <alignment horizontal="center" vertical="center"/>
    </xf>
    <xf numFmtId="57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208" fontId="14" fillId="0" borderId="20" xfId="0" applyNumberFormat="1" applyFont="1" applyFill="1" applyBorder="1" applyAlignment="1" applyProtection="1">
      <alignment horizontal="center" vertical="center"/>
      <protection locked="0"/>
    </xf>
    <xf numFmtId="208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20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33" borderId="14" xfId="0" applyFont="1" applyFill="1" applyBorder="1" applyAlignment="1">
      <alignment horizontal="right" vertical="center"/>
    </xf>
    <xf numFmtId="0" fontId="17" fillId="34" borderId="1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9" fillId="34" borderId="1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14" xfId="0" applyFill="1" applyBorder="1" applyAlignment="1">
      <alignment vertical="center"/>
    </xf>
    <xf numFmtId="209" fontId="20" fillId="0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208" fontId="12" fillId="0" borderId="16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Continuous" vertical="center"/>
    </xf>
    <xf numFmtId="0" fontId="25" fillId="33" borderId="0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20" fillId="35" borderId="25" xfId="0" applyFont="1" applyFill="1" applyBorder="1" applyAlignment="1">
      <alignment horizontal="centerContinuous" vertical="center"/>
    </xf>
    <xf numFmtId="0" fontId="20" fillId="33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5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6" fillId="0" borderId="32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32" xfId="0" applyFont="1" applyBorder="1" applyAlignment="1">
      <alignment horizontal="center" vertical="center"/>
    </xf>
    <xf numFmtId="0" fontId="36" fillId="0" borderId="0" xfId="0" applyFont="1" applyBorder="1" applyAlignment="1">
      <alignment horizontal="distributed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7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57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9" fillId="37" borderId="27" xfId="0" applyFont="1" applyFill="1" applyBorder="1" applyAlignment="1">
      <alignment horizontal="center" vertical="center"/>
    </xf>
    <xf numFmtId="0" fontId="29" fillId="37" borderId="29" xfId="0" applyFont="1" applyFill="1" applyBorder="1" applyAlignment="1">
      <alignment horizontal="center" vertical="center"/>
    </xf>
    <xf numFmtId="0" fontId="31" fillId="38" borderId="27" xfId="0" applyFont="1" applyFill="1" applyBorder="1" applyAlignment="1">
      <alignment horizontal="center" vertical="center"/>
    </xf>
    <xf numFmtId="0" fontId="31" fillId="38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9" fillId="36" borderId="27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34"/>
        </patternFill>
      </fill>
    </dxf>
    <dxf>
      <font>
        <b/>
        <i val="0"/>
        <color indexed="8"/>
      </font>
      <fill>
        <patternFill>
          <bgColor indexed="11"/>
        </patternFill>
      </fill>
    </dxf>
    <dxf>
      <font>
        <b/>
        <i val="0"/>
        <color rgb="FF000000"/>
      </font>
      <fill>
        <patternFill>
          <bgColor rgb="FF00FF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2"/>
  <sheetViews>
    <sheetView tabSelected="1" zoomScalePageLayoutView="0" workbookViewId="0" topLeftCell="A1">
      <selection activeCell="AC66" sqref="AC66"/>
    </sheetView>
  </sheetViews>
  <sheetFormatPr defaultColWidth="1.875" defaultRowHeight="13.5" customHeight="1"/>
  <cols>
    <col min="1" max="46" width="1.875" style="11" customWidth="1"/>
    <col min="47" max="47" width="1.875" style="70" customWidth="1"/>
    <col min="48" max="16384" width="1.875" style="11" customWidth="1"/>
  </cols>
  <sheetData>
    <row r="1" ht="37.5" customHeight="1">
      <c r="H1" s="69" t="s">
        <v>66</v>
      </c>
    </row>
    <row r="2" ht="37.5" customHeight="1"/>
    <row r="3" spans="1:47" ht="24">
      <c r="A3" s="71" t="s">
        <v>67</v>
      </c>
      <c r="AJ3" s="1" t="str">
        <f>'患者情報'!B1</f>
        <v>100000-0</v>
      </c>
      <c r="AK3" s="1"/>
      <c r="AL3" s="1"/>
      <c r="AM3" s="1"/>
      <c r="AN3" s="1"/>
      <c r="AO3" s="1"/>
      <c r="AP3" s="1"/>
      <c r="AQ3" s="1"/>
      <c r="AR3" s="1"/>
      <c r="AS3" s="1"/>
      <c r="AT3" s="1"/>
      <c r="AU3" s="72"/>
    </row>
    <row r="4" spans="36:47" ht="18" customHeight="1">
      <c r="AJ4" s="108" t="str">
        <f>'患者情報'!B3</f>
        <v>大洲　太郎</v>
      </c>
      <c r="AK4" s="108"/>
      <c r="AL4" s="108"/>
      <c r="AM4" s="108"/>
      <c r="AN4" s="108"/>
      <c r="AO4" s="108"/>
      <c r="AP4" s="108"/>
      <c r="AQ4" s="108"/>
      <c r="AR4" s="1" t="s">
        <v>18</v>
      </c>
      <c r="AS4" s="1"/>
      <c r="AT4" s="1"/>
      <c r="AU4" s="72"/>
    </row>
    <row r="5" spans="1:47" ht="18" customHeight="1">
      <c r="A5" s="11" t="s">
        <v>68</v>
      </c>
      <c r="AJ5" s="2"/>
      <c r="AK5" s="2"/>
      <c r="AL5" s="2"/>
      <c r="AM5" s="2"/>
      <c r="AN5" s="109">
        <f>'患者情報'!B9</f>
        <v>65.2</v>
      </c>
      <c r="AO5" s="109"/>
      <c r="AP5" s="109"/>
      <c r="AQ5" s="109"/>
      <c r="AR5" s="1" t="s">
        <v>69</v>
      </c>
      <c r="AS5" s="1"/>
      <c r="AT5" s="1"/>
      <c r="AU5" s="72"/>
    </row>
    <row r="6" spans="36:47" ht="18" customHeight="1">
      <c r="AJ6" s="1"/>
      <c r="AK6" s="1"/>
      <c r="AL6" s="1"/>
      <c r="AM6" s="12"/>
      <c r="AN6" s="109" t="s">
        <v>70</v>
      </c>
      <c r="AO6" s="109"/>
      <c r="AP6" s="109"/>
      <c r="AQ6" s="109"/>
      <c r="AR6" s="1"/>
      <c r="AS6" s="1"/>
      <c r="AT6" s="1"/>
      <c r="AU6" s="72"/>
    </row>
    <row r="7" spans="36:47" ht="18" customHeight="1">
      <c r="AJ7" s="1"/>
      <c r="AK7" s="1"/>
      <c r="AL7" s="1"/>
      <c r="AM7" s="12"/>
      <c r="AN7" s="109">
        <f>'患者情報'!B10</f>
        <v>170</v>
      </c>
      <c r="AO7" s="109"/>
      <c r="AP7" s="109"/>
      <c r="AQ7" s="109"/>
      <c r="AR7" s="1" t="s">
        <v>71</v>
      </c>
      <c r="AS7" s="1"/>
      <c r="AT7" s="1"/>
      <c r="AU7" s="72"/>
    </row>
    <row r="8" spans="36:47" ht="18" customHeight="1">
      <c r="AJ8" s="1"/>
      <c r="AK8" s="1"/>
      <c r="AL8" s="1"/>
      <c r="AM8" s="12"/>
      <c r="AN8" s="109">
        <f>'患者情報'!B11</f>
        <v>60</v>
      </c>
      <c r="AO8" s="109"/>
      <c r="AP8" s="109"/>
      <c r="AQ8" s="109"/>
      <c r="AR8" s="1" t="s">
        <v>72</v>
      </c>
      <c r="AS8" s="1"/>
      <c r="AT8" s="1"/>
      <c r="AU8" s="72"/>
    </row>
    <row r="9" spans="36:47" ht="18" customHeight="1">
      <c r="AJ9" s="1"/>
      <c r="AK9" s="1"/>
      <c r="AL9" s="1" t="s">
        <v>73</v>
      </c>
      <c r="AM9" s="1"/>
      <c r="AN9" s="109">
        <f>'患者情報'!B12</f>
        <v>1.69</v>
      </c>
      <c r="AO9" s="109"/>
      <c r="AP9" s="109"/>
      <c r="AQ9" s="109"/>
      <c r="AR9" s="1" t="s">
        <v>74</v>
      </c>
      <c r="AS9" s="1"/>
      <c r="AT9" s="1"/>
      <c r="AU9" s="72"/>
    </row>
    <row r="10" spans="36:47" ht="18" customHeight="1">
      <c r="AJ10" s="1"/>
      <c r="AK10" s="1"/>
      <c r="AL10" s="6" t="s">
        <v>75</v>
      </c>
      <c r="AM10" s="1"/>
      <c r="AN10" s="109">
        <f>'患者情報'!B13</f>
        <v>1</v>
      </c>
      <c r="AO10" s="109"/>
      <c r="AP10" s="109"/>
      <c r="AQ10" s="109"/>
      <c r="AR10" s="1" t="s">
        <v>76</v>
      </c>
      <c r="AS10" s="1"/>
      <c r="AT10" s="1"/>
      <c r="AU10" s="72"/>
    </row>
    <row r="11" spans="34:47" ht="18" customHeight="1">
      <c r="AH11" s="1" t="s">
        <v>77</v>
      </c>
      <c r="AJ11" s="1"/>
      <c r="AK11" s="109">
        <f>'患者情報'!B14</f>
        <v>58.4</v>
      </c>
      <c r="AL11" s="109"/>
      <c r="AM11" s="109"/>
      <c r="AN11" s="11" t="s">
        <v>78</v>
      </c>
      <c r="AO11" s="68"/>
      <c r="AP11" s="68"/>
      <c r="AQ11" s="68"/>
      <c r="AR11" s="1"/>
      <c r="AS11" s="1"/>
      <c r="AT11" s="1"/>
      <c r="AU11" s="72"/>
    </row>
    <row r="12" spans="15:42" ht="18" customHeight="1"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</row>
    <row r="13" spans="1:47" s="81" customFormat="1" ht="18" customHeight="1">
      <c r="A13" s="11" t="s">
        <v>108</v>
      </c>
      <c r="B13" s="74"/>
      <c r="C13" s="74"/>
      <c r="D13" s="74"/>
      <c r="E13" s="74"/>
      <c r="F13" s="74"/>
      <c r="G13" s="75"/>
      <c r="H13" s="76"/>
      <c r="I13" s="76"/>
      <c r="J13" s="76"/>
      <c r="K13" s="77"/>
      <c r="L13" s="74"/>
      <c r="M13" s="74"/>
      <c r="N13" s="74"/>
      <c r="O13" s="74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9"/>
      <c r="AS13" s="79"/>
      <c r="AT13" s="79"/>
      <c r="AU13" s="80"/>
    </row>
    <row r="14" spans="1:47" s="81" customFormat="1" ht="18" customHeight="1">
      <c r="A14" s="11"/>
      <c r="B14" s="74"/>
      <c r="C14" s="74"/>
      <c r="D14" s="74"/>
      <c r="E14" s="74"/>
      <c r="F14" s="74"/>
      <c r="G14" s="75"/>
      <c r="H14" s="76"/>
      <c r="I14" s="82" t="s">
        <v>79</v>
      </c>
      <c r="J14" s="76"/>
      <c r="K14" s="77"/>
      <c r="L14" s="74"/>
      <c r="M14" s="74"/>
      <c r="N14" s="74"/>
      <c r="O14" s="74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9"/>
      <c r="AS14" s="79"/>
      <c r="AT14" s="79"/>
      <c r="AU14" s="80"/>
    </row>
    <row r="15" spans="2:47" s="81" customFormat="1" ht="18" customHeight="1">
      <c r="B15" s="74"/>
      <c r="C15" s="74"/>
      <c r="D15" s="74"/>
      <c r="E15" s="74"/>
      <c r="F15" s="74"/>
      <c r="G15" s="75"/>
      <c r="H15" s="76"/>
      <c r="I15" s="76"/>
      <c r="J15" s="76"/>
      <c r="K15" s="77"/>
      <c r="L15" s="74"/>
      <c r="M15" s="74"/>
      <c r="N15" s="74"/>
      <c r="O15" s="74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9"/>
      <c r="AS15" s="79"/>
      <c r="AT15" s="79"/>
      <c r="AU15" s="80"/>
    </row>
    <row r="16" spans="2:99" s="81" customFormat="1" ht="18" customHeight="1">
      <c r="B16" s="74"/>
      <c r="C16" s="74"/>
      <c r="D16" s="74"/>
      <c r="E16" s="74"/>
      <c r="P16" s="83">
        <v>1</v>
      </c>
      <c r="Q16" s="84"/>
      <c r="R16" s="84"/>
      <c r="S16" s="84"/>
      <c r="T16" s="84"/>
      <c r="U16" s="84"/>
      <c r="V16" s="85"/>
      <c r="W16" s="83">
        <v>8</v>
      </c>
      <c r="X16" s="84"/>
      <c r="Y16" s="84"/>
      <c r="Z16" s="84"/>
      <c r="AA16" s="84"/>
      <c r="AB16" s="84"/>
      <c r="AC16" s="85"/>
      <c r="AD16" s="83">
        <v>15</v>
      </c>
      <c r="AE16" s="84"/>
      <c r="AF16" s="84"/>
      <c r="AG16" s="84"/>
      <c r="AH16" s="84"/>
      <c r="AI16" s="84"/>
      <c r="AJ16" s="85"/>
      <c r="AK16" s="138"/>
      <c r="AL16" s="139"/>
      <c r="AM16" s="139"/>
      <c r="AN16" s="139"/>
      <c r="AO16" s="139"/>
      <c r="AP16" s="139"/>
      <c r="AQ16" s="139"/>
      <c r="AR16" s="78"/>
      <c r="AS16" s="78"/>
      <c r="AT16" s="79"/>
      <c r="AU16" s="80"/>
      <c r="AV16" s="79"/>
      <c r="AW16" s="79"/>
      <c r="AX16" s="79"/>
      <c r="AY16" s="79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86"/>
      <c r="BK16" s="86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86"/>
      <c r="CK16" s="11"/>
      <c r="CL16" s="11"/>
      <c r="CM16" s="110"/>
      <c r="CN16" s="110"/>
      <c r="CO16" s="11"/>
      <c r="CP16" s="11"/>
      <c r="CQ16" s="11"/>
      <c r="CR16" s="11"/>
      <c r="CS16" s="11"/>
      <c r="CT16" s="70"/>
      <c r="CU16" s="11"/>
    </row>
    <row r="17" spans="2:99" s="81" customFormat="1" ht="18" customHeight="1">
      <c r="B17" s="87" t="s">
        <v>80</v>
      </c>
      <c r="C17" s="88" t="s">
        <v>81</v>
      </c>
      <c r="D17" s="88"/>
      <c r="E17" s="88"/>
      <c r="F17" s="88"/>
      <c r="G17" s="89" t="s">
        <v>82</v>
      </c>
      <c r="H17" s="111"/>
      <c r="I17" s="111"/>
      <c r="J17" s="111"/>
      <c r="K17" s="91" t="s">
        <v>83</v>
      </c>
      <c r="L17" s="88"/>
      <c r="M17" s="88"/>
      <c r="N17" s="88"/>
      <c r="O17" s="88"/>
      <c r="P17" s="92" t="s">
        <v>84</v>
      </c>
      <c r="Q17" s="93" t="s">
        <v>107</v>
      </c>
      <c r="R17" s="93" t="s">
        <v>84</v>
      </c>
      <c r="S17" s="93" t="s">
        <v>107</v>
      </c>
      <c r="T17" s="93" t="s">
        <v>85</v>
      </c>
      <c r="U17" s="93" t="s">
        <v>107</v>
      </c>
      <c r="V17" s="94" t="s">
        <v>85</v>
      </c>
      <c r="W17" s="95" t="s">
        <v>107</v>
      </c>
      <c r="X17" s="93" t="s">
        <v>85</v>
      </c>
      <c r="Y17" s="93" t="s">
        <v>107</v>
      </c>
      <c r="Z17" s="93" t="s">
        <v>85</v>
      </c>
      <c r="AA17" s="93" t="s">
        <v>107</v>
      </c>
      <c r="AB17" s="93" t="s">
        <v>85</v>
      </c>
      <c r="AC17" s="94" t="s">
        <v>107</v>
      </c>
      <c r="AD17" s="95"/>
      <c r="AE17" s="93"/>
      <c r="AF17" s="93"/>
      <c r="AG17" s="93"/>
      <c r="AH17" s="93"/>
      <c r="AI17" s="93"/>
      <c r="AJ17" s="96"/>
      <c r="AK17" s="140"/>
      <c r="AL17" s="78"/>
      <c r="AM17" s="78"/>
      <c r="AN17" s="78"/>
      <c r="AO17" s="78"/>
      <c r="AP17" s="78"/>
      <c r="AQ17" s="78"/>
      <c r="AR17" s="78"/>
      <c r="AS17" s="78"/>
      <c r="AT17" s="79"/>
      <c r="AU17" s="80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70"/>
      <c r="CU17" s="11"/>
    </row>
    <row r="18" spans="2:99" s="81" customFormat="1" ht="18" customHeight="1">
      <c r="B18" s="74"/>
      <c r="C18" s="74"/>
      <c r="D18" s="74"/>
      <c r="E18" s="74"/>
      <c r="F18" s="74"/>
      <c r="G18" s="75"/>
      <c r="H18" s="76"/>
      <c r="I18" s="76"/>
      <c r="J18" s="76"/>
      <c r="K18" s="77"/>
      <c r="L18" s="74"/>
      <c r="M18" s="74"/>
      <c r="N18" s="74"/>
      <c r="O18" s="74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98"/>
      <c r="AS18" s="98"/>
      <c r="AT18" s="79"/>
      <c r="AU18" s="80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70"/>
      <c r="CU18" s="11"/>
    </row>
    <row r="19" spans="1:23" ht="18" customHeight="1">
      <c r="A19" s="99"/>
      <c r="F19" s="99"/>
      <c r="G19" s="99"/>
      <c r="H19" s="99"/>
      <c r="I19" s="99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5" ht="18" customHeight="1">
      <c r="A20" s="77"/>
      <c r="B20" s="81" t="s">
        <v>101</v>
      </c>
      <c r="G20" s="99"/>
      <c r="H20" s="99"/>
      <c r="I20" s="99"/>
      <c r="Y20" s="73"/>
    </row>
    <row r="21" spans="1:3" ht="18" customHeight="1">
      <c r="A21" s="77"/>
      <c r="B21" s="77"/>
      <c r="C21" s="81" t="s">
        <v>86</v>
      </c>
    </row>
    <row r="22" spans="1:29" ht="18" customHeight="1">
      <c r="A22" s="77"/>
      <c r="B22" s="77"/>
      <c r="C22" s="76"/>
      <c r="Q22" s="99"/>
      <c r="R22" s="76" t="s">
        <v>87</v>
      </c>
      <c r="S22" s="100"/>
      <c r="W22" s="76" t="s">
        <v>88</v>
      </c>
      <c r="Z22" s="1"/>
      <c r="AA22" s="1"/>
      <c r="AB22" s="1"/>
      <c r="AC22" s="1"/>
    </row>
    <row r="23" spans="1:29" ht="18" customHeight="1">
      <c r="A23" s="77"/>
      <c r="B23" s="77"/>
      <c r="C23" s="101" t="s">
        <v>89</v>
      </c>
      <c r="D23" s="102"/>
      <c r="E23" s="102"/>
      <c r="F23" s="103"/>
      <c r="G23" s="102"/>
      <c r="H23" s="102"/>
      <c r="I23" s="102"/>
      <c r="J23" s="102"/>
      <c r="K23" s="102"/>
      <c r="L23" s="102"/>
      <c r="M23" s="102"/>
      <c r="N23" s="102"/>
      <c r="O23" s="103"/>
      <c r="P23" s="104"/>
      <c r="Q23" s="105"/>
      <c r="R23" s="90" t="s">
        <v>90</v>
      </c>
      <c r="S23" s="105"/>
      <c r="T23" s="102"/>
      <c r="U23" s="104"/>
      <c r="V23" s="105"/>
      <c r="W23" s="90" t="s">
        <v>91</v>
      </c>
      <c r="X23" s="105"/>
      <c r="Y23" s="103"/>
      <c r="Z23" s="106"/>
      <c r="AA23" s="106"/>
      <c r="AB23" s="106"/>
      <c r="AC23" s="106"/>
    </row>
    <row r="24" spans="2:29" ht="18" customHeight="1">
      <c r="B24" s="77"/>
      <c r="C24" s="101" t="s">
        <v>92</v>
      </c>
      <c r="D24" s="102"/>
      <c r="E24" s="102"/>
      <c r="F24" s="103"/>
      <c r="G24" s="102"/>
      <c r="H24" s="102"/>
      <c r="I24" s="102"/>
      <c r="J24" s="102"/>
      <c r="K24" s="102"/>
      <c r="L24" s="102"/>
      <c r="M24" s="102"/>
      <c r="N24" s="102"/>
      <c r="O24" s="103"/>
      <c r="P24" s="104"/>
      <c r="Q24" s="105"/>
      <c r="R24" s="90" t="s">
        <v>93</v>
      </c>
      <c r="S24" s="105"/>
      <c r="T24" s="102"/>
      <c r="U24" s="104"/>
      <c r="V24" s="105"/>
      <c r="W24" s="90" t="s">
        <v>94</v>
      </c>
      <c r="X24" s="105"/>
      <c r="Y24" s="103"/>
      <c r="Z24" s="106"/>
      <c r="AA24" s="106"/>
      <c r="AB24" s="106"/>
      <c r="AC24" s="106"/>
    </row>
    <row r="25" spans="2:29" ht="18" customHeight="1">
      <c r="B25" s="77"/>
      <c r="C25" s="101" t="s">
        <v>95</v>
      </c>
      <c r="D25" s="102"/>
      <c r="E25" s="102"/>
      <c r="F25" s="103"/>
      <c r="G25" s="102"/>
      <c r="H25" s="102"/>
      <c r="I25" s="102"/>
      <c r="J25" s="102"/>
      <c r="K25" s="102"/>
      <c r="L25" s="102"/>
      <c r="M25" s="102"/>
      <c r="N25" s="102"/>
      <c r="O25" s="103"/>
      <c r="P25" s="104"/>
      <c r="Q25" s="105"/>
      <c r="R25" s="90" t="s">
        <v>96</v>
      </c>
      <c r="S25" s="105"/>
      <c r="T25" s="102"/>
      <c r="U25" s="104"/>
      <c r="V25" s="105"/>
      <c r="W25" s="90" t="s">
        <v>97</v>
      </c>
      <c r="X25" s="105"/>
      <c r="Y25" s="103"/>
      <c r="Z25" s="106"/>
      <c r="AA25" s="106"/>
      <c r="AB25" s="106"/>
      <c r="AC25" s="106"/>
    </row>
    <row r="26" spans="1:28" ht="18" customHeight="1">
      <c r="A26" s="77"/>
      <c r="C26" s="7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99"/>
      <c r="R26" s="76"/>
      <c r="S26" s="99"/>
      <c r="T26" s="73"/>
      <c r="U26" s="73"/>
      <c r="V26" s="99"/>
      <c r="W26" s="76"/>
      <c r="X26" s="99"/>
      <c r="Y26" s="73"/>
      <c r="Z26" s="73"/>
      <c r="AA26" s="73"/>
      <c r="AB26" s="73"/>
    </row>
    <row r="27" spans="1:28" ht="18" customHeight="1">
      <c r="A27" s="77"/>
      <c r="C27" s="74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99"/>
      <c r="R27" s="76"/>
      <c r="S27" s="99"/>
      <c r="T27" s="73"/>
      <c r="U27" s="73"/>
      <c r="V27" s="99"/>
      <c r="W27" s="76"/>
      <c r="X27" s="99"/>
      <c r="Y27" s="73"/>
      <c r="Z27" s="73"/>
      <c r="AA27" s="73"/>
      <c r="AB27" s="73"/>
    </row>
    <row r="28" spans="1:28" ht="18" customHeight="1">
      <c r="A28" s="77"/>
      <c r="C28" s="74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9"/>
      <c r="R28" s="76"/>
      <c r="S28" s="99"/>
      <c r="T28" s="73"/>
      <c r="U28" s="73"/>
      <c r="V28" s="99"/>
      <c r="W28" s="76"/>
      <c r="X28" s="99"/>
      <c r="Y28" s="73"/>
      <c r="Z28" s="73"/>
      <c r="AA28" s="73"/>
      <c r="AB28" s="73"/>
    </row>
    <row r="29" spans="1:9" ht="18" customHeight="1">
      <c r="A29" s="73" t="s">
        <v>98</v>
      </c>
      <c r="F29" s="99"/>
      <c r="G29" s="99"/>
      <c r="H29" s="99"/>
      <c r="I29" s="100"/>
    </row>
    <row r="30" spans="3:47" ht="18" customHeight="1">
      <c r="C30" s="73"/>
      <c r="D30" s="73"/>
      <c r="E30" s="99"/>
      <c r="F30" s="73"/>
      <c r="G30" s="112"/>
      <c r="H30" s="113"/>
      <c r="I30" s="113"/>
      <c r="J30" s="113"/>
      <c r="K30" s="113"/>
      <c r="L30" s="113"/>
      <c r="M30" s="113"/>
      <c r="N30" s="112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T30" s="70"/>
      <c r="AU30" s="11"/>
    </row>
    <row r="31" spans="2:47" ht="18" customHeight="1">
      <c r="B31" s="107"/>
      <c r="C31" s="73"/>
      <c r="D31" s="73"/>
      <c r="E31" s="99"/>
      <c r="F31" s="99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T31" s="70"/>
      <c r="AU31" s="11"/>
    </row>
    <row r="32" spans="2:47" ht="18" customHeight="1">
      <c r="B32" s="114" t="str">
        <f>C17</f>
        <v>S-1</v>
      </c>
      <c r="C32" s="114"/>
      <c r="D32" s="114"/>
      <c r="E32" s="114"/>
      <c r="F32" s="114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T32" s="70"/>
      <c r="AU32" s="11"/>
    </row>
    <row r="33" spans="2:47" ht="18" customHeight="1">
      <c r="B33" s="114"/>
      <c r="C33" s="114"/>
      <c r="D33" s="114"/>
      <c r="E33" s="114"/>
      <c r="F33" s="114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T33" s="70"/>
      <c r="AU33" s="11"/>
    </row>
    <row r="34" spans="2:47" ht="18" customHeight="1">
      <c r="B34" s="114" t="s">
        <v>99</v>
      </c>
      <c r="C34" s="114"/>
      <c r="D34" s="114"/>
      <c r="E34" s="114"/>
      <c r="F34" s="114"/>
      <c r="G34" s="113"/>
      <c r="H34" s="113"/>
      <c r="I34" s="113"/>
      <c r="J34" s="113"/>
      <c r="K34" s="113"/>
      <c r="L34" s="113"/>
      <c r="M34" s="113"/>
      <c r="N34" s="115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T34" s="70"/>
      <c r="AU34" s="11"/>
    </row>
    <row r="35" spans="2:47" ht="18" customHeight="1">
      <c r="B35" s="114"/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T35" s="70"/>
      <c r="AU35" s="11"/>
    </row>
    <row r="36" spans="2:47" ht="18" customHeight="1">
      <c r="B36" s="116" t="s">
        <v>100</v>
      </c>
      <c r="C36" s="114"/>
      <c r="D36" s="114"/>
      <c r="E36" s="114"/>
      <c r="F36" s="114"/>
      <c r="G36" s="115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T36" s="70"/>
      <c r="AU36" s="11"/>
    </row>
    <row r="37" spans="2:47" ht="18" customHeight="1">
      <c r="B37" s="114"/>
      <c r="C37" s="114"/>
      <c r="D37" s="114"/>
      <c r="E37" s="114"/>
      <c r="F37" s="114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T37" s="70"/>
      <c r="AU37" s="11"/>
    </row>
    <row r="38" spans="1:28" ht="18" customHeight="1">
      <c r="A38" s="77"/>
      <c r="C38" s="7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99"/>
      <c r="R38" s="76"/>
      <c r="S38" s="99"/>
      <c r="T38" s="73"/>
      <c r="U38" s="73"/>
      <c r="V38" s="99"/>
      <c r="W38" s="76"/>
      <c r="X38" s="99"/>
      <c r="Y38" s="73"/>
      <c r="Z38" s="73"/>
      <c r="AA38" s="73"/>
      <c r="AB38" s="73"/>
    </row>
    <row r="39" spans="1:28" ht="18" customHeight="1">
      <c r="A39" s="77"/>
      <c r="C39" s="74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99"/>
      <c r="R39" s="76"/>
      <c r="S39" s="99"/>
      <c r="T39" s="73"/>
      <c r="U39" s="73"/>
      <c r="V39" s="99"/>
      <c r="W39" s="76"/>
      <c r="X39" s="99"/>
      <c r="Y39" s="73"/>
      <c r="Z39" s="73"/>
      <c r="AA39" s="73"/>
      <c r="AB39" s="73"/>
    </row>
    <row r="40" spans="1:28" ht="18" customHeight="1">
      <c r="A40" s="77"/>
      <c r="C40" s="7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99"/>
      <c r="R40" s="76"/>
      <c r="S40" s="99"/>
      <c r="T40" s="73"/>
      <c r="U40" s="73"/>
      <c r="V40" s="99"/>
      <c r="W40" s="76"/>
      <c r="X40" s="99"/>
      <c r="Y40" s="73"/>
      <c r="Z40" s="73"/>
      <c r="AA40" s="73"/>
      <c r="AB40" s="73"/>
    </row>
    <row r="41" spans="1:28" ht="18" customHeight="1">
      <c r="A41" s="77"/>
      <c r="C41" s="74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99"/>
      <c r="R41" s="76"/>
      <c r="S41" s="99"/>
      <c r="T41" s="73"/>
      <c r="U41" s="73"/>
      <c r="V41" s="99"/>
      <c r="W41" s="76"/>
      <c r="X41" s="99"/>
      <c r="Y41" s="73"/>
      <c r="Z41" s="73"/>
      <c r="AA41" s="73"/>
      <c r="AB41" s="73"/>
    </row>
    <row r="42" spans="1:28" ht="18" customHeight="1">
      <c r="A42" s="77"/>
      <c r="C42" s="74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99"/>
      <c r="R42" s="76"/>
      <c r="S42" s="99"/>
      <c r="T42" s="73"/>
      <c r="U42" s="73"/>
      <c r="V42" s="99"/>
      <c r="W42" s="76"/>
      <c r="X42" s="99"/>
      <c r="Y42" s="73"/>
      <c r="Z42" s="73"/>
      <c r="AA42" s="73"/>
      <c r="AB42" s="73"/>
    </row>
  </sheetData>
  <sheetProtection/>
  <mergeCells count="33">
    <mergeCell ref="B36:F37"/>
    <mergeCell ref="G36:M37"/>
    <mergeCell ref="N36:T37"/>
    <mergeCell ref="U36:AA37"/>
    <mergeCell ref="AB36:AH37"/>
    <mergeCell ref="AI36:AO37"/>
    <mergeCell ref="B34:F35"/>
    <mergeCell ref="G34:M35"/>
    <mergeCell ref="N34:T35"/>
    <mergeCell ref="U34:AA35"/>
    <mergeCell ref="AB34:AH35"/>
    <mergeCell ref="AI34:AO35"/>
    <mergeCell ref="B32:F33"/>
    <mergeCell ref="G32:M33"/>
    <mergeCell ref="N32:T33"/>
    <mergeCell ref="U32:AA33"/>
    <mergeCell ref="AB32:AH33"/>
    <mergeCell ref="AI32:AO33"/>
    <mergeCell ref="AN10:AQ10"/>
    <mergeCell ref="AK11:AM11"/>
    <mergeCell ref="CM16:CN16"/>
    <mergeCell ref="H17:J17"/>
    <mergeCell ref="G30:M31"/>
    <mergeCell ref="N30:T31"/>
    <mergeCell ref="U30:AA31"/>
    <mergeCell ref="AB30:AH31"/>
    <mergeCell ref="AI30:AO31"/>
    <mergeCell ref="AJ4:AQ4"/>
    <mergeCell ref="AN5:AQ5"/>
    <mergeCell ref="AN6:AQ6"/>
    <mergeCell ref="AN7:AQ7"/>
    <mergeCell ref="AN8:AQ8"/>
    <mergeCell ref="AN9:AQ9"/>
  </mergeCells>
  <printOptions/>
  <pageMargins left="0.984251968503937" right="0.3937007874015748" top="0.5905511811023623" bottom="0.31496062992125984" header="0.1574803149606299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1" sqref="E11"/>
    </sheetView>
  </sheetViews>
  <sheetFormatPr defaultColWidth="11.625" defaultRowHeight="24" customHeight="1"/>
  <cols>
    <col min="1" max="1" width="13.50390625" style="6" customWidth="1"/>
    <col min="2" max="2" width="18.375" style="2" customWidth="1"/>
    <col min="3" max="3" width="10.375" style="6" customWidth="1"/>
    <col min="4" max="4" width="10.75390625" style="3" customWidth="1"/>
    <col min="5" max="5" width="134.125" style="1" customWidth="1"/>
    <col min="6" max="16384" width="11.625" style="1" customWidth="1"/>
  </cols>
  <sheetData>
    <row r="1" spans="1:3" ht="20.25" customHeight="1">
      <c r="A1" s="6" t="s">
        <v>10</v>
      </c>
      <c r="B1" s="2" t="s">
        <v>103</v>
      </c>
      <c r="C1" s="5"/>
    </row>
    <row r="2" spans="1:2" ht="20.25" customHeight="1" thickBot="1">
      <c r="A2" s="6" t="s">
        <v>11</v>
      </c>
      <c r="B2" s="2" t="s">
        <v>104</v>
      </c>
    </row>
    <row r="3" spans="1:4" ht="20.25" customHeight="1" thickBot="1">
      <c r="A3" s="6" t="s">
        <v>0</v>
      </c>
      <c r="B3" s="2" t="s">
        <v>105</v>
      </c>
      <c r="C3" s="5"/>
      <c r="D3" s="8"/>
    </row>
    <row r="4" spans="1:3" ht="20.25" customHeight="1">
      <c r="A4" s="6" t="s">
        <v>1</v>
      </c>
      <c r="B4" s="3">
        <v>20090</v>
      </c>
      <c r="C4" s="7"/>
    </row>
    <row r="5" spans="1:3" ht="20.25" customHeight="1">
      <c r="A5" s="6" t="s">
        <v>8</v>
      </c>
      <c r="B5" s="3" t="s">
        <v>16</v>
      </c>
      <c r="C5" s="7"/>
    </row>
    <row r="6" spans="1:3" ht="20.25" customHeight="1">
      <c r="A6" s="6" t="s">
        <v>9</v>
      </c>
      <c r="B6" s="2" t="s">
        <v>106</v>
      </c>
      <c r="C6" s="7" t="str">
        <f>IF(D6=""," ",ROUND((D6-D3)/30.4375,1))</f>
        <v> </v>
      </c>
    </row>
    <row r="7" spans="1:3" ht="20.25" customHeight="1">
      <c r="A7" s="4" t="s">
        <v>5</v>
      </c>
      <c r="B7" s="2" t="s">
        <v>7</v>
      </c>
      <c r="C7" s="7" t="str">
        <f>IF(D7=""," ",ROUND((D7-D3)/30.4375,1))</f>
        <v> </v>
      </c>
    </row>
    <row r="8" spans="1:5" ht="20.25" customHeight="1">
      <c r="A8" s="6" t="s">
        <v>12</v>
      </c>
      <c r="B8" s="3">
        <v>43922</v>
      </c>
      <c r="C8" s="7" t="str">
        <f>IF(D8=""," ",ROUND((D8-D3)/30.4375,1))</f>
        <v> </v>
      </c>
      <c r="E8" s="9"/>
    </row>
    <row r="9" spans="1:3" ht="20.25" customHeight="1">
      <c r="A9" s="6" t="s">
        <v>13</v>
      </c>
      <c r="B9" s="2">
        <f>ROUNDDOWN((B8-B4)/365.25,1)</f>
        <v>65.2</v>
      </c>
      <c r="C9" s="7" t="str">
        <f>IF(D9=""," ",ROUND((D9-D3)/30.4375,1))</f>
        <v> </v>
      </c>
    </row>
    <row r="10" spans="1:3" ht="20.25" customHeight="1">
      <c r="A10" s="6" t="s">
        <v>2</v>
      </c>
      <c r="B10" s="2">
        <v>170</v>
      </c>
      <c r="C10" s="7" t="str">
        <f>IF(D10=""," ",ROUND((D10-D3)/30.4375,1))</f>
        <v> </v>
      </c>
    </row>
    <row r="11" spans="1:3" ht="20.25" customHeight="1">
      <c r="A11" s="6" t="s">
        <v>3</v>
      </c>
      <c r="B11" s="2">
        <v>60</v>
      </c>
      <c r="C11" s="7" t="str">
        <f>IF(D11=""," ",ROUND((D11-D3)/30.4375,1))</f>
        <v> </v>
      </c>
    </row>
    <row r="12" spans="1:3" ht="20.25" customHeight="1">
      <c r="A12" s="6" t="s">
        <v>4</v>
      </c>
      <c r="B12" s="2">
        <f>ROUND(B10^0.725*B11^0.425*0.007184,2)</f>
        <v>1.69</v>
      </c>
      <c r="C12" s="7" t="str">
        <f>IF(D12=""," ",ROUND((D12-D3)/30.4375,1))</f>
        <v> </v>
      </c>
    </row>
    <row r="13" spans="1:3" ht="20.25" customHeight="1">
      <c r="A13" s="6" t="s">
        <v>14</v>
      </c>
      <c r="B13" s="2">
        <v>1</v>
      </c>
      <c r="C13" s="7" t="str">
        <f>IF(D13=""," ",ROUND((D13-D3)/30.4375,1))</f>
        <v> </v>
      </c>
    </row>
    <row r="14" spans="1:3" ht="20.25" customHeight="1">
      <c r="A14" s="6" t="s">
        <v>15</v>
      </c>
      <c r="B14" s="2">
        <f>IF(B5="男",ROUNDDOWN(194*B13^-1.094*B9^-0.287,1),ROUNDDOWN(194*B13^-1.094*B9^-0.287*0.739,1))</f>
        <v>58.4</v>
      </c>
      <c r="C14" s="7" t="str">
        <f>IF(D14=""," ",ROUND((D14-D3)/30.4375,1))</f>
        <v> </v>
      </c>
    </row>
    <row r="15" ht="20.25" customHeight="1"/>
    <row r="29" ht="24" customHeight="1">
      <c r="A29" s="6" t="s">
        <v>16</v>
      </c>
    </row>
    <row r="30" ht="24" customHeight="1">
      <c r="A30" s="6" t="s">
        <v>17</v>
      </c>
    </row>
    <row r="32" ht="24" customHeight="1">
      <c r="A32" s="6" t="s">
        <v>7</v>
      </c>
    </row>
    <row r="33" ht="24" customHeight="1">
      <c r="A33" s="6" t="s">
        <v>6</v>
      </c>
    </row>
  </sheetData>
  <sheetProtection/>
  <dataValidations count="2">
    <dataValidation type="list" allowBlank="1" showInputMessage="1" showErrorMessage="1" sqref="B5">
      <formula1>$A$29:$A$30</formula1>
    </dataValidation>
    <dataValidation type="list" allowBlank="1" showInputMessage="1" showErrorMessage="1" sqref="B7">
      <formula1>$A$32:$A$33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Y24" sqref="Y24"/>
    </sheetView>
  </sheetViews>
  <sheetFormatPr defaultColWidth="9.00390625" defaultRowHeight="13.5"/>
  <cols>
    <col min="1" max="1" width="3.75390625" style="10" customWidth="1"/>
    <col min="2" max="2" width="1.875" style="48" customWidth="1"/>
    <col min="3" max="7" width="10.625" style="48" customWidth="1"/>
    <col min="8" max="8" width="11.25390625" style="48" customWidth="1"/>
    <col min="9" max="9" width="1.875" style="48" customWidth="1"/>
    <col min="10" max="10" width="10.50390625" style="10" hidden="1" customWidth="1"/>
    <col min="11" max="11" width="5.25390625" style="10" hidden="1" customWidth="1"/>
    <col min="12" max="24" width="1.875" style="10" customWidth="1"/>
    <col min="25" max="25" width="2.125" style="10" customWidth="1"/>
    <col min="26" max="26" width="1.875" style="10" customWidth="1"/>
    <col min="27" max="34" width="9.00390625" style="10" customWidth="1"/>
    <col min="35" max="16384" width="9.00390625" style="48" customWidth="1"/>
  </cols>
  <sheetData>
    <row r="1" spans="2:9" ht="13.5">
      <c r="B1" s="10"/>
      <c r="C1" s="10"/>
      <c r="D1" s="10"/>
      <c r="E1" s="10"/>
      <c r="F1" s="10"/>
      <c r="G1" s="10"/>
      <c r="H1" s="10"/>
      <c r="I1" s="10"/>
    </row>
    <row r="2" spans="2:9" ht="13.5">
      <c r="B2" s="10"/>
      <c r="C2" s="10"/>
      <c r="D2" s="10"/>
      <c r="E2" s="10"/>
      <c r="F2" s="10"/>
      <c r="G2" s="10"/>
      <c r="H2" s="10"/>
      <c r="I2" s="10"/>
    </row>
    <row r="3" spans="2:22" ht="13.5">
      <c r="B3" s="10"/>
      <c r="C3" s="10"/>
      <c r="D3" s="10"/>
      <c r="E3" s="10"/>
      <c r="F3" s="1"/>
      <c r="G3" s="11"/>
      <c r="H3" s="11"/>
      <c r="I3" s="11"/>
      <c r="J3" s="11"/>
      <c r="K3" s="11"/>
      <c r="L3" s="11"/>
      <c r="M3" s="108" t="str">
        <f>'患者情報'!B1</f>
        <v>100000-0</v>
      </c>
      <c r="N3" s="117"/>
      <c r="O3" s="117"/>
      <c r="P3" s="117"/>
      <c r="Q3" s="117"/>
      <c r="R3" s="117"/>
      <c r="S3" s="117"/>
      <c r="T3" s="117"/>
      <c r="U3" s="11"/>
      <c r="V3" s="11"/>
    </row>
    <row r="4" spans="13:22" s="10" customFormat="1" ht="13.5">
      <c r="M4" s="108" t="str">
        <f>'患者情報'!B3</f>
        <v>大洲　太郎</v>
      </c>
      <c r="N4" s="108"/>
      <c r="O4" s="108"/>
      <c r="P4" s="108"/>
      <c r="Q4" s="108"/>
      <c r="R4" s="108"/>
      <c r="S4" s="108"/>
      <c r="T4" s="108"/>
      <c r="U4" s="1" t="s">
        <v>18</v>
      </c>
      <c r="V4" s="1"/>
    </row>
    <row r="5" spans="13:22" s="10" customFormat="1" ht="13.5">
      <c r="M5" s="2"/>
      <c r="N5" s="2"/>
      <c r="O5" s="2"/>
      <c r="P5" s="2"/>
      <c r="Q5" s="109">
        <f>'患者情報'!B9</f>
        <v>65.2</v>
      </c>
      <c r="R5" s="109"/>
      <c r="S5" s="109"/>
      <c r="T5" s="109"/>
      <c r="U5" s="108" t="s">
        <v>19</v>
      </c>
      <c r="V5" s="108"/>
    </row>
    <row r="6" spans="13:22" s="10" customFormat="1" ht="13.5">
      <c r="M6" s="11"/>
      <c r="N6" s="11"/>
      <c r="O6" s="1"/>
      <c r="P6" s="12"/>
      <c r="Q6" s="109">
        <f>'患者情報'!B10</f>
        <v>170</v>
      </c>
      <c r="R6" s="109"/>
      <c r="S6" s="109"/>
      <c r="T6" s="109"/>
      <c r="U6" s="1" t="s">
        <v>20</v>
      </c>
      <c r="V6" s="1"/>
    </row>
    <row r="7" spans="13:22" s="10" customFormat="1" ht="13.5">
      <c r="M7" s="11"/>
      <c r="N7" s="11"/>
      <c r="O7" s="1"/>
      <c r="P7" s="12"/>
      <c r="Q7" s="109">
        <f>'患者情報'!B11</f>
        <v>60</v>
      </c>
      <c r="R7" s="109"/>
      <c r="S7" s="109"/>
      <c r="T7" s="109"/>
      <c r="U7" s="1" t="s">
        <v>21</v>
      </c>
      <c r="V7" s="1"/>
    </row>
    <row r="8" spans="13:22" s="10" customFormat="1" ht="15.75">
      <c r="M8" s="11"/>
      <c r="N8" s="11"/>
      <c r="O8" s="1" t="s">
        <v>22</v>
      </c>
      <c r="P8" s="11"/>
      <c r="Q8" s="109">
        <f>'患者情報'!B12</f>
        <v>1.69</v>
      </c>
      <c r="R8" s="109"/>
      <c r="S8" s="109"/>
      <c r="T8" s="109"/>
      <c r="U8" s="1" t="s">
        <v>23</v>
      </c>
      <c r="V8" s="1"/>
    </row>
    <row r="9" spans="15:20" s="10" customFormat="1" ht="13.5">
      <c r="O9" s="6" t="s">
        <v>24</v>
      </c>
      <c r="Q9" s="109">
        <f>'患者情報'!B13</f>
        <v>1</v>
      </c>
      <c r="R9" s="109"/>
      <c r="S9" s="109"/>
      <c r="T9" s="109"/>
    </row>
    <row r="10" spans="9:18" s="10" customFormat="1" ht="15.75">
      <c r="I10" s="1" t="s">
        <v>25</v>
      </c>
      <c r="N10" s="110">
        <f>'患者情報'!B14</f>
        <v>58.4</v>
      </c>
      <c r="O10" s="110"/>
      <c r="P10" s="110"/>
      <c r="Q10" s="110"/>
      <c r="R10" s="1" t="s">
        <v>26</v>
      </c>
    </row>
    <row r="11" spans="9:18" s="10" customFormat="1" ht="13.5">
      <c r="I11" s="1"/>
      <c r="N11" s="13"/>
      <c r="O11" s="13"/>
      <c r="P11" s="13"/>
      <c r="Q11" s="13"/>
      <c r="R11" s="1"/>
    </row>
    <row r="12" s="10" customFormat="1" ht="23.25" customHeight="1" thickBot="1">
      <c r="A12" s="10" t="s">
        <v>27</v>
      </c>
    </row>
    <row r="13" spans="2:9" s="10" customFormat="1" ht="13.5">
      <c r="B13" s="14"/>
      <c r="C13" s="15"/>
      <c r="D13" s="15"/>
      <c r="E13" s="15"/>
      <c r="F13" s="15"/>
      <c r="G13" s="15"/>
      <c r="H13" s="15"/>
      <c r="I13" s="16"/>
    </row>
    <row r="14" spans="2:14" s="10" customFormat="1" ht="24.75" thickBot="1">
      <c r="B14" s="17"/>
      <c r="C14" s="118" t="s">
        <v>102</v>
      </c>
      <c r="D14" s="118"/>
      <c r="E14" s="118"/>
      <c r="F14" s="118"/>
      <c r="G14" s="118"/>
      <c r="H14" s="118"/>
      <c r="I14" s="18"/>
      <c r="J14" s="19" t="s">
        <v>28</v>
      </c>
      <c r="K14" s="19" t="s">
        <v>29</v>
      </c>
      <c r="L14" s="20"/>
      <c r="M14" s="20"/>
      <c r="N14" s="20"/>
    </row>
    <row r="15" spans="2:14" s="10" customFormat="1" ht="18" thickTop="1">
      <c r="B15" s="17"/>
      <c r="C15" s="21"/>
      <c r="D15" s="22"/>
      <c r="E15" s="22"/>
      <c r="F15" s="22"/>
      <c r="G15" s="22"/>
      <c r="H15" s="21"/>
      <c r="I15" s="18"/>
      <c r="J15" s="23">
        <f>IF(F20="","",IF(F20&gt;=80,0,IF(F20&gt;=60,0.5,IF(F20&gt;=40,1,IF(F20&gt;=30,2,"投与不可")))))</f>
        <v>0.5</v>
      </c>
      <c r="K15" s="19"/>
      <c r="L15" s="20"/>
      <c r="M15" s="20"/>
      <c r="N15" s="20"/>
    </row>
    <row r="16" spans="2:14" s="10" customFormat="1" ht="14.25" thickBot="1">
      <c r="B16" s="17"/>
      <c r="C16" s="24" t="s">
        <v>30</v>
      </c>
      <c r="D16" s="24" t="s">
        <v>31</v>
      </c>
      <c r="E16" s="24" t="s">
        <v>32</v>
      </c>
      <c r="F16" s="25" t="s">
        <v>8</v>
      </c>
      <c r="G16" s="26" t="s">
        <v>33</v>
      </c>
      <c r="H16" s="21"/>
      <c r="I16" s="18"/>
      <c r="K16" s="19" t="s">
        <v>34</v>
      </c>
      <c r="L16" s="20"/>
      <c r="M16" s="20"/>
      <c r="N16" s="20"/>
    </row>
    <row r="17" spans="2:14" s="10" customFormat="1" ht="18" thickBot="1">
      <c r="B17" s="17"/>
      <c r="C17" s="27">
        <v>170</v>
      </c>
      <c r="D17" s="27">
        <v>60</v>
      </c>
      <c r="E17" s="28">
        <v>65.2</v>
      </c>
      <c r="F17" s="29" t="s">
        <v>34</v>
      </c>
      <c r="G17" s="30">
        <v>1</v>
      </c>
      <c r="H17" s="21"/>
      <c r="I17" s="18"/>
      <c r="K17" s="19" t="s">
        <v>35</v>
      </c>
      <c r="L17" s="20"/>
      <c r="M17" s="20"/>
      <c r="N17" s="20"/>
    </row>
    <row r="18" spans="2:9" s="10" customFormat="1" ht="13.5">
      <c r="B18" s="17"/>
      <c r="C18" s="31"/>
      <c r="D18" s="21"/>
      <c r="E18" s="21"/>
      <c r="F18" s="21"/>
      <c r="G18" s="21"/>
      <c r="H18" s="21"/>
      <c r="I18" s="18"/>
    </row>
    <row r="19" spans="1:34" s="39" customFormat="1" ht="17.25">
      <c r="A19" s="32"/>
      <c r="B19" s="33"/>
      <c r="C19" s="34" t="s">
        <v>36</v>
      </c>
      <c r="D19" s="35"/>
      <c r="E19" s="36"/>
      <c r="F19" s="37" t="s">
        <v>37</v>
      </c>
      <c r="G19" s="35"/>
      <c r="H19" s="35"/>
      <c r="I19" s="38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47" customFormat="1" ht="18.75">
      <c r="A20" s="40"/>
      <c r="B20" s="41"/>
      <c r="C20" s="42">
        <f>IF(OR(C17="",D17=""),"",D17^0.444*C17^0.663*88.83*10^-4)</f>
        <v>1.6475797752024028</v>
      </c>
      <c r="D20" s="43"/>
      <c r="E20" s="44"/>
      <c r="F20" s="45">
        <f>IF(OR(D17="",E17="",F17="",G17=""),"",IF(F17="男",(140-E17)*D17/(72*G17),(140-E17)*D17*0.85/(72*G17)))</f>
        <v>62.333333333333336</v>
      </c>
      <c r="G20" s="21"/>
      <c r="H20" s="43"/>
      <c r="I20" s="46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2:9" ht="14.25" thickBot="1">
      <c r="B21" s="17"/>
      <c r="C21" s="21"/>
      <c r="D21" s="21"/>
      <c r="E21" s="21"/>
      <c r="F21" s="21"/>
      <c r="G21" s="21"/>
      <c r="H21" s="21"/>
      <c r="I21" s="18"/>
    </row>
    <row r="22" spans="2:9" ht="28.5" customHeight="1">
      <c r="B22" s="17"/>
      <c r="C22" s="119" t="s">
        <v>38</v>
      </c>
      <c r="D22" s="120"/>
      <c r="E22" s="21"/>
      <c r="F22" s="121" t="s">
        <v>39</v>
      </c>
      <c r="G22" s="122"/>
      <c r="H22" s="21"/>
      <c r="I22" s="18"/>
    </row>
    <row r="23" spans="1:34" s="47" customFormat="1" ht="28.5" customHeight="1" hidden="1">
      <c r="A23" s="40"/>
      <c r="B23" s="41"/>
      <c r="C23" s="49"/>
      <c r="D23" s="50"/>
      <c r="E23" s="43"/>
      <c r="F23" s="51">
        <f>IF(OR(C24="",F20=""),"",IF(F20&lt;30,"投与不可",IF(F20&gt;=80,C24,"")))</f>
      </c>
      <c r="G23" s="52" t="str">
        <f>IF(AND(C24=120,J15=0.5),"100～120",IF(AND(C24=100,J15=0.5),"80～100",IF(AND(C24=80,J15=0.5),"50～80",IF(AND(C24=120,J15=1),100,IF(OR(AND(C24=120,J15=2),AND(C24=100,J15=1)),80,IF(OR(AND(C24=100,J15=2),AND(C24=80,J15=1)),50,IF(AND(C24=80,J15=2),"投与不可","")))))))</f>
        <v>100～120</v>
      </c>
      <c r="H23" s="43"/>
      <c r="I23" s="46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</row>
    <row r="24" spans="2:9" ht="29.25" thickBot="1">
      <c r="B24" s="17"/>
      <c r="C24" s="53">
        <f>IF(C20="","",IF(C20&lt;1.25,80,IF(C20&lt;1.5,100,120)))</f>
        <v>120</v>
      </c>
      <c r="D24" s="54" t="s">
        <v>40</v>
      </c>
      <c r="E24" s="55" t="s">
        <v>41</v>
      </c>
      <c r="F24" s="56" t="str">
        <f>IF(AND(F23="",G23=""),"",IF(F23="",G23,IF(G23="",F23,"")))</f>
        <v>100～120</v>
      </c>
      <c r="G24" s="57" t="s">
        <v>40</v>
      </c>
      <c r="H24" s="21"/>
      <c r="I24" s="18"/>
    </row>
    <row r="25" spans="1:34" s="47" customFormat="1" ht="13.5">
      <c r="A25" s="40"/>
      <c r="B25" s="41"/>
      <c r="C25" s="43"/>
      <c r="D25" s="43"/>
      <c r="E25" s="43"/>
      <c r="F25" s="21"/>
      <c r="G25" s="21"/>
      <c r="H25" s="43"/>
      <c r="I25" s="46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s="47" customFormat="1" ht="18.75">
      <c r="A26" s="40"/>
      <c r="B26" s="41"/>
      <c r="C26" s="58"/>
      <c r="D26" s="43"/>
      <c r="E26" s="43"/>
      <c r="F26" s="43"/>
      <c r="G26" s="43"/>
      <c r="H26" s="43"/>
      <c r="I26" s="46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7" spans="1:34" s="47" customFormat="1" ht="13.5">
      <c r="A27" s="40"/>
      <c r="B27" s="41"/>
      <c r="C27" s="127" t="s">
        <v>42</v>
      </c>
      <c r="D27" s="129" t="s">
        <v>43</v>
      </c>
      <c r="E27" s="130"/>
      <c r="F27" s="133" t="s">
        <v>44</v>
      </c>
      <c r="G27" s="134"/>
      <c r="H27" s="135"/>
      <c r="I27" s="18"/>
      <c r="J27" s="10"/>
      <c r="K27" s="10"/>
      <c r="L27" s="10"/>
      <c r="M27" s="10"/>
      <c r="N27" s="1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</row>
    <row r="28" spans="1:34" s="47" customFormat="1" ht="38.25" customHeight="1">
      <c r="A28" s="40"/>
      <c r="B28" s="41"/>
      <c r="C28" s="128"/>
      <c r="D28" s="131"/>
      <c r="E28" s="132"/>
      <c r="F28" s="59" t="s">
        <v>45</v>
      </c>
      <c r="G28" s="59" t="s">
        <v>46</v>
      </c>
      <c r="H28" s="59" t="s">
        <v>47</v>
      </c>
      <c r="I28" s="18"/>
      <c r="J28" s="10"/>
      <c r="K28" s="10"/>
      <c r="L28" s="10"/>
      <c r="M28" s="10"/>
      <c r="N28" s="1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34" s="47" customFormat="1" ht="13.5">
      <c r="A29" s="40"/>
      <c r="B29" s="41"/>
      <c r="C29" s="60" t="s">
        <v>48</v>
      </c>
      <c r="D29" s="136" t="s">
        <v>49</v>
      </c>
      <c r="E29" s="137"/>
      <c r="F29" s="59" t="s">
        <v>50</v>
      </c>
      <c r="G29" s="59" t="s">
        <v>51</v>
      </c>
      <c r="H29" s="59" t="s">
        <v>52</v>
      </c>
      <c r="I29" s="18"/>
      <c r="J29" s="10"/>
      <c r="K29" s="10"/>
      <c r="L29" s="10"/>
      <c r="M29" s="10"/>
      <c r="N29" s="1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1:34" s="47" customFormat="1" ht="13.5">
      <c r="A30" s="40"/>
      <c r="B30" s="41"/>
      <c r="C30" s="61" t="s">
        <v>53</v>
      </c>
      <c r="D30" s="123" t="s">
        <v>54</v>
      </c>
      <c r="E30" s="124"/>
      <c r="F30" s="62" t="s">
        <v>55</v>
      </c>
      <c r="G30" s="62" t="s">
        <v>56</v>
      </c>
      <c r="H30" s="62" t="s">
        <v>57</v>
      </c>
      <c r="I30" s="18"/>
      <c r="J30" s="10"/>
      <c r="K30" s="10"/>
      <c r="L30" s="10"/>
      <c r="M30" s="10"/>
      <c r="N30" s="1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s="47" customFormat="1" ht="13.5">
      <c r="A31" s="40"/>
      <c r="B31" s="41"/>
      <c r="C31" s="61" t="s">
        <v>58</v>
      </c>
      <c r="D31" s="123" t="s">
        <v>59</v>
      </c>
      <c r="E31" s="124"/>
      <c r="F31" s="59" t="s">
        <v>60</v>
      </c>
      <c r="G31" s="59" t="s">
        <v>50</v>
      </c>
      <c r="H31" s="59" t="s">
        <v>51</v>
      </c>
      <c r="I31" s="18"/>
      <c r="J31" s="10"/>
      <c r="K31" s="10"/>
      <c r="L31" s="10"/>
      <c r="M31" s="10"/>
      <c r="N31" s="1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4" s="47" customFormat="1" ht="13.5">
      <c r="A32" s="40"/>
      <c r="B32" s="41"/>
      <c r="C32" s="61" t="s">
        <v>61</v>
      </c>
      <c r="D32" s="123" t="s">
        <v>62</v>
      </c>
      <c r="E32" s="124"/>
      <c r="F32" s="63" t="s">
        <v>63</v>
      </c>
      <c r="G32" s="59" t="s">
        <v>60</v>
      </c>
      <c r="H32" s="59" t="s">
        <v>50</v>
      </c>
      <c r="I32" s="18"/>
      <c r="J32" s="10"/>
      <c r="K32" s="10"/>
      <c r="L32" s="10"/>
      <c r="M32" s="10"/>
      <c r="N32" s="1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4" s="47" customFormat="1" ht="13.5">
      <c r="A33" s="40"/>
      <c r="B33" s="41"/>
      <c r="C33" s="64" t="s">
        <v>64</v>
      </c>
      <c r="D33" s="125" t="s">
        <v>65</v>
      </c>
      <c r="E33" s="126"/>
      <c r="F33" s="63" t="s">
        <v>63</v>
      </c>
      <c r="G33" s="63" t="s">
        <v>63</v>
      </c>
      <c r="H33" s="63" t="s">
        <v>63</v>
      </c>
      <c r="I33" s="18"/>
      <c r="J33" s="10"/>
      <c r="K33" s="10"/>
      <c r="L33" s="10"/>
      <c r="M33" s="10"/>
      <c r="N33" s="1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</row>
    <row r="34" spans="1:34" s="47" customFormat="1" ht="14.25" thickBot="1">
      <c r="A34" s="40"/>
      <c r="B34" s="65"/>
      <c r="C34" s="66"/>
      <c r="D34" s="66"/>
      <c r="E34" s="66"/>
      <c r="F34" s="66"/>
      <c r="G34" s="66"/>
      <c r="H34" s="66"/>
      <c r="I34" s="6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="40" customFormat="1" ht="13.5"/>
    <row r="36" spans="10:21" s="10" customFormat="1" ht="17.25"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="10" customFormat="1" ht="13.5"/>
    <row r="38" s="10" customFormat="1" ht="13.5"/>
    <row r="39" s="10" customFormat="1" ht="17.25" customHeight="1"/>
    <row r="40" s="10" customFormat="1" ht="13.5"/>
    <row r="41" spans="3:7" s="10" customFormat="1" ht="13.5">
      <c r="C41" s="40"/>
      <c r="D41" s="40"/>
      <c r="E41" s="40"/>
      <c r="F41" s="40"/>
      <c r="G41" s="40"/>
    </row>
    <row r="42" s="10" customFormat="1" ht="13.5"/>
    <row r="43" s="10" customFormat="1" ht="13.5"/>
    <row r="44" s="10" customFormat="1" ht="13.5"/>
    <row r="45" s="10" customFormat="1" ht="13.5"/>
    <row r="46" s="10" customFormat="1" ht="13.5"/>
    <row r="47" spans="3:7" s="40" customFormat="1" ht="13.5">
      <c r="C47" s="10"/>
      <c r="D47" s="10"/>
      <c r="E47" s="10"/>
      <c r="F47" s="10"/>
      <c r="G47" s="10"/>
    </row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</sheetData>
  <sheetProtection/>
  <protectedRanges>
    <protectedRange sqref="C17:G17" name="入力欄"/>
  </protectedRanges>
  <mergeCells count="20">
    <mergeCell ref="D32:E32"/>
    <mergeCell ref="D33:E33"/>
    <mergeCell ref="C27:C28"/>
    <mergeCell ref="D27:E28"/>
    <mergeCell ref="F27:H27"/>
    <mergeCell ref="D29:E29"/>
    <mergeCell ref="D30:E30"/>
    <mergeCell ref="D31:E31"/>
    <mergeCell ref="Q8:T8"/>
    <mergeCell ref="Q9:T9"/>
    <mergeCell ref="N10:Q10"/>
    <mergeCell ref="C14:H14"/>
    <mergeCell ref="C22:D22"/>
    <mergeCell ref="F22:G22"/>
    <mergeCell ref="M3:T3"/>
    <mergeCell ref="M4:T4"/>
    <mergeCell ref="Q5:T5"/>
    <mergeCell ref="U5:V5"/>
    <mergeCell ref="Q6:T6"/>
    <mergeCell ref="Q7:T7"/>
  </mergeCells>
  <conditionalFormatting sqref="F20">
    <cfRule type="cellIs" priority="1" dxfId="3" operator="greaterThanOrEqual" stopIfTrue="1">
      <formula>80</formula>
    </cfRule>
    <cfRule type="cellIs" priority="2" dxfId="4" operator="between" stopIfTrue="1">
      <formula>30</formula>
      <formula>80</formula>
    </cfRule>
    <cfRule type="cellIs" priority="3" dxfId="5" operator="lessThan" stopIfTrue="1">
      <formula>30</formula>
    </cfRule>
  </conditionalFormatting>
  <dataValidations count="1">
    <dataValidation type="list" allowBlank="1" showInputMessage="1" showErrorMessage="1" sqref="F17">
      <formula1>$K$15:$K$17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EGMAIN-LXユーザ</dc:creator>
  <cp:keywords/>
  <dc:description/>
  <cp:lastModifiedBy>市立大洲病院</cp:lastModifiedBy>
  <cp:lastPrinted>2020-04-10T02:16:24Z</cp:lastPrinted>
  <dcterms:created xsi:type="dcterms:W3CDTF">2009-08-12T06:14:26Z</dcterms:created>
  <dcterms:modified xsi:type="dcterms:W3CDTF">2020-04-15T21:30:08Z</dcterms:modified>
  <cp:category/>
  <cp:version/>
  <cp:contentType/>
  <cp:contentStatus/>
</cp:coreProperties>
</file>